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баланс 2020\"/>
    </mc:Choice>
  </mc:AlternateContent>
  <xr:revisionPtr revIDLastSave="0" documentId="8_{CCA2F41B-0CD3-4D10-AEEE-F81A6185DBD6}" xr6:coauthVersionLast="41" xr6:coauthVersionMax="41" xr10:uidLastSave="{00000000-0000-0000-0000-000000000000}"/>
  <bookViews>
    <workbookView xWindow="-120" yWindow="-120" windowWidth="19440" windowHeight="15150" xr2:uid="{CECD18E0-0AD7-499B-BF7C-897CD7D59E9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C22" i="1"/>
  <c r="H21" i="1"/>
  <c r="C21" i="1"/>
  <c r="H20" i="1"/>
  <c r="G20" i="1"/>
  <c r="F20" i="1"/>
  <c r="C20" i="1" s="1"/>
  <c r="K19" i="1"/>
  <c r="J19" i="1"/>
  <c r="I19" i="1"/>
  <c r="F19" i="1"/>
  <c r="E19" i="1"/>
  <c r="D19" i="1"/>
  <c r="H18" i="1"/>
  <c r="C18" i="1"/>
  <c r="H15" i="1"/>
  <c r="F15" i="1"/>
  <c r="C15" i="1" s="1"/>
  <c r="H14" i="1"/>
  <c r="F14" i="1"/>
  <c r="D14" i="1"/>
  <c r="C14" i="1" s="1"/>
  <c r="H13" i="1"/>
  <c r="D13" i="1"/>
  <c r="C13" i="1"/>
  <c r="H12" i="1"/>
  <c r="C12" i="1"/>
  <c r="J7" i="1"/>
  <c r="E7" i="1"/>
  <c r="J6" i="1"/>
  <c r="J16" i="1" s="1"/>
  <c r="I6" i="1"/>
  <c r="I16" i="1" s="1"/>
  <c r="E6" i="1"/>
  <c r="E16" i="1" s="1"/>
  <c r="D6" i="1"/>
  <c r="K9" i="1" l="1"/>
  <c r="K10" i="1"/>
  <c r="D16" i="1"/>
  <c r="F10" i="1"/>
  <c r="K7" i="1" l="1"/>
  <c r="K6" i="1" s="1"/>
  <c r="F9" i="1"/>
  <c r="F7" i="1" s="1"/>
  <c r="F6" i="1" s="1"/>
  <c r="K16" i="1" l="1"/>
  <c r="L11" i="1" s="1"/>
  <c r="L7" i="1" s="1"/>
  <c r="L6" i="1" s="1"/>
  <c r="G11" i="1"/>
  <c r="G7" i="1" s="1"/>
  <c r="G6" i="1" s="1"/>
  <c r="F16" i="1"/>
  <c r="L16" i="1" l="1"/>
  <c r="L19" i="1" s="1"/>
  <c r="H19" i="1" s="1"/>
  <c r="G16" i="1"/>
  <c r="C16" i="1" s="1"/>
  <c r="H16" i="1"/>
  <c r="H6" i="1" l="1"/>
  <c r="H17" i="1" s="1"/>
  <c r="G19" i="1"/>
  <c r="C19" i="1" s="1"/>
  <c r="C6" i="1" s="1"/>
  <c r="C17" i="1" s="1"/>
</calcChain>
</file>

<file path=xl/sharedStrings.xml><?xml version="1.0" encoding="utf-8"?>
<sst xmlns="http://schemas.openxmlformats.org/spreadsheetml/2006/main" count="320" uniqueCount="41">
  <si>
    <t>№ п.п.</t>
  </si>
  <si>
    <t>Показатели</t>
  </si>
  <si>
    <t>Принято регулирующим органом на 2018 год</t>
  </si>
  <si>
    <t>Факт за 2018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</si>
  <si>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</si>
  <si>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</si>
  <si>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</si>
  <si>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</si>
  <si>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</si>
  <si>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</si>
  <si>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</si>
  <si>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</si>
  <si>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</si>
  <si>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</si>
  <si>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</si>
  <si>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</si>
  <si>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</si>
  <si>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</si>
  <si>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</si>
  <si>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</si>
  <si>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</si>
  <si>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</si>
  <si>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</si>
  <si>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</si>
  <si>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</si>
  <si>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</si>
  <si>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</si>
  <si>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</si>
  <si>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</si>
  <si>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</si>
  <si>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</si>
  <si>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</si>
  <si>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</si>
  <si>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</si>
  <si>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</si>
  <si>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</si>
  <si>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</si>
  <si>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</si>
  <si>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</si>
  <si>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</si>
  <si>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Баланс электрической энергии  факт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</si>
</sst>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Border="0">
      <alignment horizontal="center" vertical="center" wrapText="1"/>
    </xf>
    <xf numFmtId="4" fontId="5" fillId="2" borderId="0" applyFont="0" applyBorder="0">
      <alignment horizontal="right"/>
    </xf>
    <xf numFmtId="4" fontId="5" fillId="3" borderId="19" applyBorder="0">
      <alignment horizontal="right"/>
    </xf>
  </cellStyleXfs>
  <cellXfs count="45">
    <xf numFmtId="0" fontId="0" fillId="0" borderId="0" xfId="0"/>
    <xf numFmtId="0" fontId="2" fillId="0" borderId="2" xfId="1" applyFont="1" applyBorder="1" applyProtection="1">
      <alignment horizontal="center" vertical="center" wrapText="1"/>
      <protection locked="0"/>
    </xf>
    <xf numFmtId="0" fontId="2" fillId="0" borderId="3" xfId="1" applyFont="1" applyBorder="1" applyProtection="1">
      <alignment horizontal="center" vertical="center" wrapText="1"/>
      <protection locked="0"/>
    </xf>
    <xf numFmtId="0" fontId="2" fillId="0" borderId="4" xfId="1" applyFont="1" applyBorder="1" applyProtection="1">
      <alignment horizontal="center" vertical="center" wrapText="1"/>
      <protection locked="0"/>
    </xf>
    <xf numFmtId="0" fontId="2" fillId="0" borderId="5" xfId="1" applyFont="1" applyBorder="1" applyProtection="1">
      <alignment horizontal="center" vertical="center" wrapText="1"/>
      <protection locked="0"/>
    </xf>
    <xf numFmtId="0" fontId="2" fillId="0" borderId="6" xfId="1" applyFont="1" applyBorder="1" applyProtection="1">
      <alignment horizontal="center" vertical="center" wrapText="1"/>
      <protection locked="0"/>
    </xf>
    <xf numFmtId="0" fontId="2" fillId="0" borderId="7" xfId="1" applyFont="1" applyBorder="1" applyProtection="1">
      <alignment horizontal="center" vertical="center" wrapText="1"/>
      <protection locked="0"/>
    </xf>
    <xf numFmtId="0" fontId="2" fillId="0" borderId="8" xfId="1" applyFont="1" applyBorder="1" applyProtection="1">
      <alignment horizontal="center" vertical="center" wrapText="1"/>
      <protection locked="0"/>
    </xf>
    <xf numFmtId="0" fontId="2" fillId="0" borderId="7" xfId="1" applyFont="1" applyBorder="1" applyProtection="1">
      <alignment horizontal="center" vertical="center" wrapText="1"/>
      <protection locked="0"/>
    </xf>
    <xf numFmtId="0" fontId="2" fillId="0" borderId="9" xfId="1" applyFont="1" applyBorder="1" applyProtection="1">
      <alignment horizontal="center" vertical="center" wrapText="1"/>
      <protection locked="0"/>
    </xf>
    <xf numFmtId="0" fontId="2" fillId="0" borderId="10" xfId="1" applyFont="1" applyBorder="1" applyProtection="1">
      <alignment horizontal="center" vertical="center" wrapText="1"/>
      <protection locked="0"/>
    </xf>
    <xf numFmtId="0" fontId="3" fillId="0" borderId="11" xfId="1" applyFont="1" applyBorder="1" applyProtection="1">
      <alignment horizontal="center" vertical="center" wrapText="1"/>
      <protection locked="0"/>
    </xf>
    <xf numFmtId="0" fontId="3" fillId="0" borderId="12" xfId="1" applyFont="1" applyBorder="1" applyProtection="1">
      <alignment horizontal="center" vertical="center" wrapText="1"/>
      <protection locked="0"/>
    </xf>
    <xf numFmtId="0" fontId="3" fillId="0" borderId="13" xfId="1" applyFont="1" applyBorder="1" applyProtection="1">
      <alignment horizontal="center" vertical="center" wrapText="1"/>
      <protection locked="0"/>
    </xf>
    <xf numFmtId="0" fontId="3" fillId="0" borderId="14" xfId="1" applyFont="1" applyBorder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4" fontId="4" fillId="2" borderId="2" xfId="2" applyFont="1" applyBorder="1">
      <alignment horizontal="right"/>
    </xf>
    <xf numFmtId="4" fontId="4" fillId="2" borderId="15" xfId="2" applyFont="1" applyBorder="1">
      <alignment horizontal="right"/>
    </xf>
    <xf numFmtId="4" fontId="4" fillId="2" borderId="16" xfId="2" applyFont="1" applyBorder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4" fillId="0" borderId="19" xfId="2" applyFont="1" applyFill="1" applyBorder="1" applyAlignment="1" applyProtection="1">
      <alignment horizontal="center"/>
      <protection locked="0"/>
    </xf>
    <xf numFmtId="4" fontId="4" fillId="2" borderId="19" xfId="2" applyFont="1" applyBorder="1">
      <alignment horizontal="right"/>
    </xf>
    <xf numFmtId="4" fontId="4" fillId="2" borderId="20" xfId="2" applyFont="1" applyBorder="1">
      <alignment horizontal="right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4" fillId="0" borderId="20" xfId="0" applyNumberFormat="1" applyFont="1" applyBorder="1" applyAlignment="1" applyProtection="1">
      <alignment horizontal="center"/>
      <protection locked="0"/>
    </xf>
    <xf numFmtId="4" fontId="4" fillId="0" borderId="19" xfId="3" applyFont="1" applyFill="1" applyAlignment="1" applyProtection="1">
      <alignment horizontal="center"/>
      <protection locked="0"/>
    </xf>
    <xf numFmtId="4" fontId="4" fillId="3" borderId="19" xfId="3" applyFont="1" applyProtection="1">
      <alignment horizontal="right"/>
      <protection locked="0"/>
    </xf>
    <xf numFmtId="4" fontId="4" fillId="2" borderId="19" xfId="3" applyFont="1" applyFill="1">
      <alignment horizontal="right"/>
    </xf>
    <xf numFmtId="4" fontId="4" fillId="3" borderId="20" xfId="3" applyFont="1" applyBorder="1" applyProtection="1">
      <alignment horizontal="right"/>
      <protection locked="0"/>
    </xf>
    <xf numFmtId="4" fontId="4" fillId="2" borderId="20" xfId="3" applyFont="1" applyFill="1" applyBorder="1">
      <alignment horizontal="right"/>
    </xf>
    <xf numFmtId="4" fontId="4" fillId="2" borderId="17" xfId="2" applyFont="1" applyBorder="1">
      <alignment horizontal="right"/>
    </xf>
    <xf numFmtId="4" fontId="4" fillId="3" borderId="19" xfId="3" applyFont="1" applyAlignment="1" applyProtection="1">
      <alignment horizontal="center"/>
      <protection locked="0"/>
    </xf>
    <xf numFmtId="4" fontId="4" fillId="3" borderId="19" xfId="2" applyFont="1" applyFill="1" applyBorder="1" applyProtection="1">
      <alignment horizontal="right"/>
      <protection locked="0"/>
    </xf>
    <xf numFmtId="4" fontId="4" fillId="3" borderId="20" xfId="2" applyFont="1" applyFill="1" applyBorder="1" applyProtection="1">
      <alignment horizontal="right"/>
      <protection locked="0"/>
    </xf>
    <xf numFmtId="14" fontId="4" fillId="0" borderId="17" xfId="0" applyNumberFormat="1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4" fontId="4" fillId="2" borderId="21" xfId="2" applyFont="1" applyBorder="1">
      <alignment horizontal="right"/>
    </xf>
    <xf numFmtId="4" fontId="4" fillId="3" borderId="23" xfId="3" applyFont="1" applyBorder="1" applyProtection="1">
      <alignment horizontal="right"/>
      <protection locked="0"/>
    </xf>
    <xf numFmtId="4" fontId="4" fillId="3" borderId="24" xfId="3" applyFont="1" applyBorder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">
    <cellStyle name="ЗаголовокСтолбца" xfId="1" xr:uid="{4573FFDE-9FE6-4556-8FB7-4D917E3B3069}"/>
    <cellStyle name="Значение" xfId="3" xr:uid="{B98CE407-C65E-4993-B3A2-50A5633E1F6B}"/>
    <cellStyle name="Обычный" xfId="0" builtinId="0"/>
    <cellStyle name="Формула" xfId="2" xr:uid="{AED0BD76-AA91-4EA3-AA2B-4FF628EB4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95D1-C61C-44A4-ABED-CF2242320385}">
  <dimension ref="A1:L22"/>
  <sheetViews>
    <sheetView tabSelected="1" workbookViewId="0">
      <selection sqref="A1:L2"/>
    </sheetView>
  </sheetViews>
  <sheetFormatPr defaultRowHeight="15" x14ac:dyDescent="0.25"/>
  <cols>
    <col min="1" max="1" width="7.7109375" customWidth="1"/>
    <col min="2" max="2" width="16.42578125" customWidth="1"/>
    <col min="3" max="4" width="12.7109375" customWidth="1"/>
    <col min="6" max="7" width="12.140625" customWidth="1"/>
    <col min="8" max="8" width="11.85546875" customWidth="1"/>
    <col min="9" max="9" width="11.140625" customWidth="1"/>
    <col min="10" max="10" width="11.42578125" customWidth="1"/>
    <col min="11" max="11" width="12.5703125" customWidth="1"/>
    <col min="12" max="12" width="16" customWidth="1"/>
  </cols>
  <sheetData>
    <row r="1" spans="1:12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 x14ac:dyDescent="0.25">
      <c r="A3" s="1" t="s">
        <v>0</v>
      </c>
      <c r="B3" s="2" t="s">
        <v>1</v>
      </c>
      <c r="C3" s="3" t="s">
        <v>2</v>
      </c>
      <c r="D3" s="4"/>
      <c r="E3" s="4"/>
      <c r="F3" s="4"/>
      <c r="G3" s="5"/>
      <c r="H3" s="3" t="s">
        <v>3</v>
      </c>
      <c r="I3" s="4"/>
      <c r="J3" s="4"/>
      <c r="K3" s="4"/>
      <c r="L3" s="5"/>
    </row>
    <row r="4" spans="1:12" ht="16.5" thickBot="1" x14ac:dyDescent="0.3">
      <c r="A4" s="6"/>
      <c r="B4" s="7"/>
      <c r="C4" s="8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8" t="s">
        <v>4</v>
      </c>
      <c r="I4" s="9" t="s">
        <v>5</v>
      </c>
      <c r="J4" s="9" t="s">
        <v>6</v>
      </c>
      <c r="K4" s="9" t="s">
        <v>7</v>
      </c>
      <c r="L4" s="10" t="s">
        <v>8</v>
      </c>
    </row>
    <row r="5" spans="1:12" ht="15.75" thickBot="1" x14ac:dyDescent="0.3">
      <c r="A5" s="11">
        <v>1</v>
      </c>
      <c r="B5" s="12">
        <v>2</v>
      </c>
      <c r="C5" s="11">
        <v>3</v>
      </c>
      <c r="D5" s="13">
        <v>4</v>
      </c>
      <c r="E5" s="13">
        <v>5</v>
      </c>
      <c r="F5" s="13">
        <v>6</v>
      </c>
      <c r="G5" s="14">
        <v>7</v>
      </c>
      <c r="H5" s="11">
        <v>18</v>
      </c>
      <c r="I5" s="13">
        <v>19</v>
      </c>
      <c r="J5" s="13">
        <v>20</v>
      </c>
      <c r="K5" s="13">
        <v>21</v>
      </c>
      <c r="L5" s="14">
        <v>22</v>
      </c>
    </row>
    <row r="6" spans="1:12" ht="55.5" customHeight="1" x14ac:dyDescent="0.25">
      <c r="A6" s="15" t="s">
        <v>9</v>
      </c>
      <c r="B6" s="16" t="s">
        <v>10</v>
      </c>
      <c r="C6" s="17">
        <f>C16+C18+C19</f>
        <v>42185.299999999923</v>
      </c>
      <c r="D6" s="18">
        <f>D12+D13+D14+D15</f>
        <v>19205.335843982899</v>
      </c>
      <c r="E6" s="18">
        <f>E7+E12+E13+E14+E15</f>
        <v>0</v>
      </c>
      <c r="F6" s="18">
        <f>F7+F12+F13+F14+F15</f>
        <v>42185.29999999993</v>
      </c>
      <c r="G6" s="19">
        <f>G7+G12+G13+G14+G15</f>
        <v>14926.259744990828</v>
      </c>
      <c r="H6" s="17">
        <f>H16+H18+H19</f>
        <v>36650.067999999999</v>
      </c>
      <c r="I6" s="18">
        <f>I12+I13+I14+I15</f>
        <v>18982.373</v>
      </c>
      <c r="J6" s="18">
        <f>J7+J12+J13+J14+J15</f>
        <v>261.36099999999999</v>
      </c>
      <c r="K6" s="18">
        <f>K7+K12+K13+K14+K15</f>
        <v>36650.067999999999</v>
      </c>
      <c r="L6" s="19">
        <f>L7+L12+L13+L14+L15</f>
        <v>16886.720999999998</v>
      </c>
    </row>
    <row r="7" spans="1:12" ht="45" customHeight="1" x14ac:dyDescent="0.25">
      <c r="A7" s="20" t="s">
        <v>11</v>
      </c>
      <c r="B7" s="21" t="s">
        <v>12</v>
      </c>
      <c r="C7" s="22" t="s">
        <v>13</v>
      </c>
      <c r="D7" s="23" t="s">
        <v>13</v>
      </c>
      <c r="E7" s="24">
        <f>E9</f>
        <v>0</v>
      </c>
      <c r="F7" s="24">
        <f>F9+F10</f>
        <v>19205.335843982899</v>
      </c>
      <c r="G7" s="25">
        <f>G9+G10+G11</f>
        <v>14926.259744990828</v>
      </c>
      <c r="H7" s="22" t="s">
        <v>13</v>
      </c>
      <c r="I7" s="23" t="s">
        <v>13</v>
      </c>
      <c r="J7" s="24">
        <f>J9</f>
        <v>0</v>
      </c>
      <c r="K7" s="24">
        <f>K9+K10</f>
        <v>19243.734</v>
      </c>
      <c r="L7" s="25">
        <f>L9+L10+L11</f>
        <v>16886.720999999998</v>
      </c>
    </row>
    <row r="8" spans="1:12" ht="37.5" customHeight="1" x14ac:dyDescent="0.25">
      <c r="A8" s="20"/>
      <c r="B8" s="21" t="s">
        <v>14</v>
      </c>
      <c r="C8" s="22" t="s">
        <v>13</v>
      </c>
      <c r="D8" s="26" t="s">
        <v>13</v>
      </c>
      <c r="E8" s="26" t="s">
        <v>13</v>
      </c>
      <c r="F8" s="26" t="s">
        <v>13</v>
      </c>
      <c r="G8" s="27" t="s">
        <v>13</v>
      </c>
      <c r="H8" s="22" t="s">
        <v>13</v>
      </c>
      <c r="I8" s="26" t="s">
        <v>13</v>
      </c>
      <c r="J8" s="26" t="s">
        <v>13</v>
      </c>
      <c r="K8" s="26" t="s">
        <v>13</v>
      </c>
      <c r="L8" s="27" t="s">
        <v>13</v>
      </c>
    </row>
    <row r="9" spans="1:12" ht="15.75" x14ac:dyDescent="0.25">
      <c r="A9" s="20" t="s">
        <v>15</v>
      </c>
      <c r="B9" s="21" t="s">
        <v>5</v>
      </c>
      <c r="C9" s="22" t="s">
        <v>13</v>
      </c>
      <c r="D9" s="28" t="s">
        <v>13</v>
      </c>
      <c r="E9" s="29"/>
      <c r="F9" s="30">
        <f>D6-D16-D18-D19-E9-G9</f>
        <v>19205.335843982899</v>
      </c>
      <c r="G9" s="31"/>
      <c r="H9" s="22" t="s">
        <v>13</v>
      </c>
      <c r="I9" s="28" t="s">
        <v>13</v>
      </c>
      <c r="J9" s="29"/>
      <c r="K9" s="30">
        <f>I6-I16-I18-I19-J9-L9</f>
        <v>18982.373</v>
      </c>
      <c r="L9" s="31"/>
    </row>
    <row r="10" spans="1:12" ht="15.75" x14ac:dyDescent="0.25">
      <c r="A10" s="20" t="s">
        <v>16</v>
      </c>
      <c r="B10" s="21" t="s">
        <v>6</v>
      </c>
      <c r="C10" s="22" t="s">
        <v>13</v>
      </c>
      <c r="D10" s="28" t="s">
        <v>13</v>
      </c>
      <c r="E10" s="28" t="s">
        <v>13</v>
      </c>
      <c r="F10" s="30">
        <f>E6-E16-E18-E19-G10</f>
        <v>0</v>
      </c>
      <c r="G10" s="31"/>
      <c r="H10" s="22" t="s">
        <v>13</v>
      </c>
      <c r="I10" s="28" t="s">
        <v>13</v>
      </c>
      <c r="J10" s="28" t="s">
        <v>13</v>
      </c>
      <c r="K10" s="30">
        <f>J6-J16-J18-J19-L10</f>
        <v>261.36099999999999</v>
      </c>
      <c r="L10" s="31"/>
    </row>
    <row r="11" spans="1:12" ht="15.75" x14ac:dyDescent="0.25">
      <c r="A11" s="20" t="s">
        <v>17</v>
      </c>
      <c r="B11" s="21" t="s">
        <v>7</v>
      </c>
      <c r="C11" s="22" t="s">
        <v>13</v>
      </c>
      <c r="D11" s="28" t="s">
        <v>13</v>
      </c>
      <c r="E11" s="28" t="s">
        <v>13</v>
      </c>
      <c r="F11" s="28" t="s">
        <v>13</v>
      </c>
      <c r="G11" s="32">
        <f>F6-F16-F18-F19</f>
        <v>14926.259744990828</v>
      </c>
      <c r="H11" s="22" t="s">
        <v>13</v>
      </c>
      <c r="I11" s="28" t="s">
        <v>13</v>
      </c>
      <c r="J11" s="28" t="s">
        <v>13</v>
      </c>
      <c r="K11" s="28" t="s">
        <v>13</v>
      </c>
      <c r="L11" s="32">
        <f>K6-K16-K18-K19</f>
        <v>16886.720999999998</v>
      </c>
    </row>
    <row r="12" spans="1:12" ht="47.25" x14ac:dyDescent="0.25">
      <c r="A12" s="20" t="s">
        <v>18</v>
      </c>
      <c r="B12" s="21" t="s">
        <v>19</v>
      </c>
      <c r="C12" s="33">
        <f>SUM(D12:G12)</f>
        <v>0</v>
      </c>
      <c r="D12" s="34"/>
      <c r="E12" s="34"/>
      <c r="F12" s="34"/>
      <c r="G12" s="31"/>
      <c r="H12" s="33">
        <f>SUM(I12:L12)</f>
        <v>0</v>
      </c>
      <c r="I12" s="34"/>
      <c r="J12" s="34"/>
      <c r="K12" s="34"/>
      <c r="L12" s="31"/>
    </row>
    <row r="13" spans="1:12" ht="47.25" x14ac:dyDescent="0.25">
      <c r="A13" s="20" t="s">
        <v>20</v>
      </c>
      <c r="B13" s="21" t="s">
        <v>21</v>
      </c>
      <c r="C13" s="33">
        <f>SUM(D13:G13)</f>
        <v>260</v>
      </c>
      <c r="D13" s="29">
        <f>0.26*1000</f>
        <v>260</v>
      </c>
      <c r="E13" s="29"/>
      <c r="F13" s="29"/>
      <c r="G13" s="31"/>
      <c r="H13" s="33">
        <f>SUM(I13:L13)</f>
        <v>277.13900000000001</v>
      </c>
      <c r="I13" s="29">
        <v>277.13900000000001</v>
      </c>
      <c r="J13" s="29"/>
      <c r="K13" s="29"/>
      <c r="L13" s="31"/>
    </row>
    <row r="14" spans="1:12" ht="78.75" customHeight="1" x14ac:dyDescent="0.25">
      <c r="A14" s="20" t="s">
        <v>22</v>
      </c>
      <c r="B14" s="21" t="s">
        <v>23</v>
      </c>
      <c r="C14" s="33">
        <f>SUM(D14:G14)</f>
        <v>33155.117921991397</v>
      </c>
      <c r="D14" s="29">
        <f>18.9453358439829*1000</f>
        <v>18945.335843982899</v>
      </c>
      <c r="E14" s="29">
        <v>0</v>
      </c>
      <c r="F14" s="29">
        <f>14.2097820780085*1000</f>
        <v>14209.7820780085</v>
      </c>
      <c r="G14" s="31"/>
      <c r="H14" s="33">
        <f>SUM(I14:L14)</f>
        <v>26765.95</v>
      </c>
      <c r="I14" s="29">
        <v>18705.234</v>
      </c>
      <c r="J14" s="29">
        <v>261.36099999999999</v>
      </c>
      <c r="K14" s="29">
        <v>7799.3549999999996</v>
      </c>
      <c r="L14" s="31"/>
    </row>
    <row r="15" spans="1:12" ht="49.5" customHeight="1" x14ac:dyDescent="0.25">
      <c r="A15" s="20" t="s">
        <v>24</v>
      </c>
      <c r="B15" s="21" t="s">
        <v>25</v>
      </c>
      <c r="C15" s="33">
        <f>SUM(D15:G15)</f>
        <v>8770.1820780085291</v>
      </c>
      <c r="D15" s="29"/>
      <c r="E15" s="29"/>
      <c r="F15" s="29">
        <f>8.77018207800853*1000</f>
        <v>8770.1820780085291</v>
      </c>
      <c r="G15" s="31"/>
      <c r="H15" s="33">
        <f>SUM(I15:L15)</f>
        <v>9606.9789999999994</v>
      </c>
      <c r="I15" s="29"/>
      <c r="J15" s="29"/>
      <c r="K15" s="29">
        <v>9606.9789999999994</v>
      </c>
      <c r="L15" s="31"/>
    </row>
    <row r="16" spans="1:12" ht="53.25" customHeight="1" x14ac:dyDescent="0.25">
      <c r="A16" s="20" t="s">
        <v>26</v>
      </c>
      <c r="B16" s="21" t="s">
        <v>27</v>
      </c>
      <c r="C16" s="33">
        <f>SUM(D16:G16)</f>
        <v>3140.6999999999907</v>
      </c>
      <c r="D16" s="24">
        <f>D6*D17/100</f>
        <v>0</v>
      </c>
      <c r="E16" s="24">
        <f>E6*E17/100</f>
        <v>0</v>
      </c>
      <c r="F16" s="24">
        <f>F6*F17/100</f>
        <v>1501.7966799999974</v>
      </c>
      <c r="G16" s="25">
        <f>G6*G17/100</f>
        <v>1638.9033199999931</v>
      </c>
      <c r="H16" s="33">
        <f>SUM(I16:L16)</f>
        <v>2433.0479999999998</v>
      </c>
      <c r="I16" s="24">
        <f>I6*I17/100</f>
        <v>0</v>
      </c>
      <c r="J16" s="24">
        <f>J6*J17/100</f>
        <v>0</v>
      </c>
      <c r="K16" s="24">
        <f>K6*K17/100</f>
        <v>569.69699999999966</v>
      </c>
      <c r="L16" s="25">
        <f>L6*L17/100</f>
        <v>1863.3510000000001</v>
      </c>
    </row>
    <row r="17" spans="1:12" ht="35.25" customHeight="1" x14ac:dyDescent="0.25">
      <c r="A17" s="20" t="s">
        <v>28</v>
      </c>
      <c r="B17" s="21" t="s">
        <v>29</v>
      </c>
      <c r="C17" s="33">
        <f>IF(C6=0,0,C16/C6*100)</f>
        <v>7.4450104657309444</v>
      </c>
      <c r="D17" s="35"/>
      <c r="E17" s="35"/>
      <c r="F17" s="35">
        <v>3.56</v>
      </c>
      <c r="G17" s="36">
        <v>10.98</v>
      </c>
      <c r="H17" s="33">
        <f>IF(H6=0,0,H16/H6*100)</f>
        <v>6.6385906841973652</v>
      </c>
      <c r="I17" s="35"/>
      <c r="J17" s="35"/>
      <c r="K17" s="35">
        <v>1.55442276396322</v>
      </c>
      <c r="L17" s="36">
        <v>11.034415740036211</v>
      </c>
    </row>
    <row r="18" spans="1:12" ht="93" customHeight="1" x14ac:dyDescent="0.25">
      <c r="A18" s="20" t="s">
        <v>30</v>
      </c>
      <c r="B18" s="21" t="s">
        <v>31</v>
      </c>
      <c r="C18" s="33">
        <f>SUM(D18:G18)</f>
        <v>0</v>
      </c>
      <c r="D18" s="35"/>
      <c r="E18" s="35"/>
      <c r="F18" s="35"/>
      <c r="G18" s="36"/>
      <c r="H18" s="33">
        <f>SUM(I18:L18)</f>
        <v>0</v>
      </c>
      <c r="I18" s="35"/>
      <c r="J18" s="35"/>
      <c r="K18" s="35"/>
      <c r="L18" s="36"/>
    </row>
    <row r="19" spans="1:12" ht="36.75" customHeight="1" x14ac:dyDescent="0.25">
      <c r="A19" s="20" t="s">
        <v>32</v>
      </c>
      <c r="B19" s="21" t="s">
        <v>33</v>
      </c>
      <c r="C19" s="33">
        <f>SUM(D19:G19)</f>
        <v>39044.599999999933</v>
      </c>
      <c r="D19" s="24">
        <f>D20+D21+D22</f>
        <v>0</v>
      </c>
      <c r="E19" s="24">
        <f>E20+E21+E22</f>
        <v>0</v>
      </c>
      <c r="F19" s="24">
        <f>F20+F21+F22</f>
        <v>25757.243575009103</v>
      </c>
      <c r="G19" s="25">
        <f>G6-G16-G18</f>
        <v>13287.356424990834</v>
      </c>
      <c r="H19" s="33">
        <f>SUM(I19:L19)</f>
        <v>34217.019999999997</v>
      </c>
      <c r="I19" s="24">
        <f>I20+I21+I22</f>
        <v>0</v>
      </c>
      <c r="J19" s="24">
        <f>J20+J21+J22</f>
        <v>0</v>
      </c>
      <c r="K19" s="24">
        <f>K20+K21+K22</f>
        <v>19193.650000000001</v>
      </c>
      <c r="L19" s="25">
        <f>L6-L16-L18</f>
        <v>15023.369999999997</v>
      </c>
    </row>
    <row r="20" spans="1:12" ht="50.25" customHeight="1" x14ac:dyDescent="0.25">
      <c r="A20" s="20" t="s">
        <v>34</v>
      </c>
      <c r="B20" s="21" t="s">
        <v>35</v>
      </c>
      <c r="C20" s="33">
        <f>SUM(D20:G20)</f>
        <v>34444.600000000006</v>
      </c>
      <c r="D20" s="35">
        <v>0</v>
      </c>
      <c r="E20" s="35">
        <v>0</v>
      </c>
      <c r="F20" s="35">
        <f>21.1572435750091*1000</f>
        <v>21157.243575009103</v>
      </c>
      <c r="G20" s="36">
        <f>13.2873564249909*1000</f>
        <v>13287.3564249909</v>
      </c>
      <c r="H20" s="33">
        <f>SUM(I20:L20)</f>
        <v>29317.699999999997</v>
      </c>
      <c r="I20" s="35"/>
      <c r="J20" s="35"/>
      <c r="K20" s="35">
        <v>14306.73</v>
      </c>
      <c r="L20" s="36">
        <v>15010.97</v>
      </c>
    </row>
    <row r="21" spans="1:12" ht="94.5" x14ac:dyDescent="0.25">
      <c r="A21" s="37" t="s">
        <v>36</v>
      </c>
      <c r="B21" s="21" t="s">
        <v>37</v>
      </c>
      <c r="C21" s="33">
        <f>SUM(D21:G21)</f>
        <v>0</v>
      </c>
      <c r="D21" s="29">
        <v>0</v>
      </c>
      <c r="E21" s="29">
        <v>0</v>
      </c>
      <c r="F21" s="29">
        <v>0</v>
      </c>
      <c r="G21" s="31">
        <v>0</v>
      </c>
      <c r="H21" s="33">
        <f>SUM(I21:L21)</f>
        <v>388.92</v>
      </c>
      <c r="I21" s="29"/>
      <c r="J21" s="29"/>
      <c r="K21" s="29">
        <v>388.92</v>
      </c>
      <c r="L21" s="31"/>
    </row>
    <row r="22" spans="1:12" ht="54.75" customHeight="1" thickBot="1" x14ac:dyDescent="0.3">
      <c r="A22" s="38" t="s">
        <v>38</v>
      </c>
      <c r="B22" s="39" t="s">
        <v>39</v>
      </c>
      <c r="C22" s="40">
        <f>SUM(D22:G22)</f>
        <v>4600</v>
      </c>
      <c r="D22" s="41">
        <v>0</v>
      </c>
      <c r="E22" s="41">
        <v>0</v>
      </c>
      <c r="F22" s="41">
        <f>4.6*1000</f>
        <v>4600</v>
      </c>
      <c r="G22" s="42">
        <v>0</v>
      </c>
      <c r="H22" s="40">
        <f>SUM(I22:L22)</f>
        <v>4510.3599999999997</v>
      </c>
      <c r="I22" s="41"/>
      <c r="J22" s="41"/>
      <c r="K22" s="41">
        <v>4498</v>
      </c>
      <c r="L22" s="42">
        <v>12.36</v>
      </c>
    </row>
  </sheetData>
  <mergeCells count="5">
    <mergeCell ref="A3:A4"/>
    <mergeCell ref="B3:B4"/>
    <mergeCell ref="C3:G3"/>
    <mergeCell ref="H3:L3"/>
    <mergeCell ref="A1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2019-03-27T12:04:57Z</dcterms:created>
  <dcterms:modified xsi:type="dcterms:W3CDTF">2019-03-27T12:08:19Z</dcterms:modified>
</cp:coreProperties>
</file>