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'Лист1'!$A$1:$L$44</definedName>
  </definedNames>
  <calcPr fullCalcOnLoad="1"/>
</workbook>
</file>

<file path=xl/sharedStrings.xml><?xml version="1.0" encoding="utf-8"?>
<sst xmlns="http://schemas.openxmlformats.org/spreadsheetml/2006/main" count="56" uniqueCount="25">
  <si>
    <t>Январь</t>
  </si>
  <si>
    <t>Уровень напряжения</t>
  </si>
  <si>
    <t>ВН</t>
  </si>
  <si>
    <t>СН-1</t>
  </si>
  <si>
    <t>НН</t>
  </si>
  <si>
    <t>Итого</t>
  </si>
  <si>
    <t>Гарантирующий поставщик ОАО "Владимирэнергосбыт"</t>
  </si>
  <si>
    <t>кВтч</t>
  </si>
  <si>
    <t>рубль</t>
  </si>
  <si>
    <t>Еденица измерения</t>
  </si>
  <si>
    <t>Февраль</t>
  </si>
  <si>
    <t>СН-2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</si>
  <si>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</si>
  <si>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</si>
  <si>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</si>
  <si>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</si>
  <si>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</si>
  <si>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</si>
  <si>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</si>
  <si>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</si>
  <si>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</si>
  <si>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Гарантирующий поставщик ОАО "Владимирские коммунальные системы"</t>
  </si>
  <si>
    <t>ИТОГО</t>
  </si>
  <si>
    <t>Фактические потери электрической энергии за 2016 год, оплачиваемые ООО "Ковровэлектросетьремонт" при осуществлении расчетов по уровням напряжения.</t>
  </si>
  <si>
    <t>Июнь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</si>
</sst>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-* #,##0.0&quot;р.&quot;_-;\-* #,##0.0&quot;р.&quot;_-;_-* &quot;-&quot;??&quot;р.&quot;_-;_-@_-"/>
    <numFmt numFmtId="167" formatCode="_-* #,##0&quot;р.&quot;_-;\-* #,##0&quot;р.&quot;_-;_-* &quot;-&quot;??&quot;р.&quot;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165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justify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="75" zoomScaleSheetLayoutView="75" zoomScalePageLayoutView="0" workbookViewId="0" topLeftCell="A1">
      <selection activeCell="N33" sqref="N33"/>
    </sheetView>
  </sheetViews>
  <sheetFormatPr defaultColWidth="9.00390625" defaultRowHeight="12.75"/>
  <cols>
    <col min="1" max="1" width="12.875" style="0" customWidth="1"/>
    <col min="2" max="2" width="12.00390625" style="0" customWidth="1"/>
    <col min="3" max="4" width="12.75390625" style="0" customWidth="1"/>
    <col min="5" max="5" width="12.875" style="0" customWidth="1"/>
    <col min="6" max="6" width="13.125" style="0" customWidth="1"/>
    <col min="7" max="7" width="13.375" style="0" customWidth="1"/>
    <col min="8" max="8" width="12.00390625" style="0" customWidth="1"/>
    <col min="9" max="9" width="14.25390625" style="0" customWidth="1"/>
    <col min="10" max="10" width="12.25390625" style="0" customWidth="1"/>
    <col min="11" max="11" width="12.375" style="0" customWidth="1"/>
    <col min="12" max="12" width="13.00390625" style="0" customWidth="1"/>
    <col min="14" max="14" width="9.375" style="0" bestFit="1" customWidth="1"/>
  </cols>
  <sheetData>
    <row r="1" spans="1:12" ht="41.2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3" ht="33.75" customHeight="1">
      <c r="A3" s="18" t="s">
        <v>9</v>
      </c>
      <c r="B3" s="18" t="s">
        <v>6</v>
      </c>
      <c r="C3" s="18"/>
      <c r="D3" s="18"/>
      <c r="E3" s="18"/>
      <c r="F3" s="18"/>
      <c r="G3" s="18" t="s">
        <v>21</v>
      </c>
      <c r="H3" s="18"/>
      <c r="I3" s="18"/>
      <c r="J3" s="18"/>
      <c r="K3" s="18"/>
      <c r="L3" s="18" t="s">
        <v>5</v>
      </c>
      <c r="M3" s="20"/>
    </row>
    <row r="4" spans="1:13" ht="12.75">
      <c r="A4" s="18"/>
      <c r="B4" s="21" t="s">
        <v>1</v>
      </c>
      <c r="C4" s="21"/>
      <c r="D4" s="21"/>
      <c r="E4" s="21"/>
      <c r="F4" s="21"/>
      <c r="G4" s="21" t="s">
        <v>1</v>
      </c>
      <c r="H4" s="21"/>
      <c r="I4" s="21"/>
      <c r="J4" s="21"/>
      <c r="K4" s="21"/>
      <c r="L4" s="18"/>
      <c r="M4" s="20"/>
    </row>
    <row r="5" spans="1:13" ht="12.75">
      <c r="A5" s="18"/>
      <c r="B5" s="2" t="s">
        <v>2</v>
      </c>
      <c r="C5" s="2" t="s">
        <v>3</v>
      </c>
      <c r="D5" s="2" t="s">
        <v>11</v>
      </c>
      <c r="E5" s="2" t="s">
        <v>4</v>
      </c>
      <c r="F5" s="2" t="s">
        <v>5</v>
      </c>
      <c r="G5" s="2" t="s">
        <v>2</v>
      </c>
      <c r="H5" s="2" t="s">
        <v>3</v>
      </c>
      <c r="I5" s="2" t="s">
        <v>11</v>
      </c>
      <c r="J5" s="2" t="s">
        <v>4</v>
      </c>
      <c r="K5" s="2" t="s">
        <v>5</v>
      </c>
      <c r="L5" s="18"/>
      <c r="M5" s="20"/>
    </row>
    <row r="6" spans="1:13" ht="12.7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"/>
    </row>
    <row r="7" spans="1:14" ht="12.75">
      <c r="A7" s="13" t="s">
        <v>7</v>
      </c>
      <c r="B7" s="9">
        <f>19938+8006+3262</f>
        <v>31206</v>
      </c>
      <c r="C7" s="9"/>
      <c r="D7" s="10">
        <f>2588+23+28631+7966+3909+320</f>
        <v>43437</v>
      </c>
      <c r="E7" s="10"/>
      <c r="F7" s="9">
        <f>B7+D7</f>
        <v>74643</v>
      </c>
      <c r="G7" s="10"/>
      <c r="H7" s="10"/>
      <c r="I7" s="9">
        <v>15211</v>
      </c>
      <c r="J7" s="9"/>
      <c r="K7" s="9">
        <f>I7</f>
        <v>15211</v>
      </c>
      <c r="L7" s="9">
        <f>F7+K7</f>
        <v>89854</v>
      </c>
      <c r="N7" s="12"/>
    </row>
    <row r="8" spans="1:12" ht="12.75">
      <c r="A8" s="13" t="s">
        <v>8</v>
      </c>
      <c r="B8" s="8">
        <f>41450.06+16644.05+6781.53</f>
        <v>64875.64</v>
      </c>
      <c r="C8" s="8"/>
      <c r="D8" s="10">
        <f>5380.32+47.81+59522.35+16560.9+8126.6+665.26</f>
        <v>90303.24</v>
      </c>
      <c r="E8" s="10"/>
      <c r="F8" s="8">
        <f>B8+D8</f>
        <v>155178.88</v>
      </c>
      <c r="G8" s="10"/>
      <c r="H8" s="10"/>
      <c r="I8" s="8">
        <v>35946.97</v>
      </c>
      <c r="J8" s="10"/>
      <c r="K8" s="8">
        <f>I8</f>
        <v>35946.97</v>
      </c>
      <c r="L8" s="8">
        <f>F8+K8</f>
        <v>191125.85</v>
      </c>
    </row>
    <row r="9" spans="1:12" ht="12.75">
      <c r="A9" s="15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>
      <c r="A10" s="13" t="s">
        <v>7</v>
      </c>
      <c r="B10" s="9">
        <f>37453+7676+3530</f>
        <v>48659</v>
      </c>
      <c r="C10" s="9"/>
      <c r="D10" s="10">
        <f>2282+25+29097+699+400</f>
        <v>32503</v>
      </c>
      <c r="E10" s="10"/>
      <c r="F10" s="9">
        <f>B10+D10</f>
        <v>81162</v>
      </c>
      <c r="G10" s="10"/>
      <c r="H10" s="10"/>
      <c r="I10" s="9">
        <v>44809</v>
      </c>
      <c r="J10" s="9"/>
      <c r="K10" s="9">
        <f>I10</f>
        <v>44809</v>
      </c>
      <c r="L10" s="9">
        <f>F10+K10</f>
        <v>125971</v>
      </c>
    </row>
    <row r="11" spans="1:12" ht="12.75">
      <c r="A11" s="13" t="s">
        <v>8</v>
      </c>
      <c r="B11" s="8">
        <f>75486.04+15470.89+7114.67</f>
        <v>98071.59999999999</v>
      </c>
      <c r="C11" s="8"/>
      <c r="D11" s="10">
        <f>4599.35+50.39+58644.63+1408.83+806.2</f>
        <v>65509.399999999994</v>
      </c>
      <c r="E11" s="10"/>
      <c r="F11" s="8">
        <f>B11+D11</f>
        <v>163581</v>
      </c>
      <c r="G11" s="10"/>
      <c r="H11" s="10"/>
      <c r="I11" s="8">
        <v>102223.57</v>
      </c>
      <c r="J11" s="10"/>
      <c r="K11" s="8">
        <f>I11</f>
        <v>102223.57</v>
      </c>
      <c r="L11" s="8">
        <f>F11+K11</f>
        <v>265804.57</v>
      </c>
    </row>
    <row r="12" spans="1:12" ht="12.75">
      <c r="A12" s="15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12.75">
      <c r="A13" s="13" t="s">
        <v>7</v>
      </c>
      <c r="B13" s="9">
        <f>130481+7317+2199</f>
        <v>139997</v>
      </c>
      <c r="C13" s="9"/>
      <c r="D13" s="10">
        <f>2300+12+31629+803+345</f>
        <v>35089</v>
      </c>
      <c r="E13" s="10"/>
      <c r="F13" s="9">
        <f>B13+D13</f>
        <v>175086</v>
      </c>
      <c r="G13" s="10"/>
      <c r="H13" s="10"/>
      <c r="I13" s="9">
        <v>27433</v>
      </c>
      <c r="J13" s="9"/>
      <c r="K13" s="9">
        <f>I13</f>
        <v>27433</v>
      </c>
      <c r="L13" s="9">
        <f>F13+K13</f>
        <v>202519</v>
      </c>
    </row>
    <row r="14" spans="1:12" ht="12.75">
      <c r="A14" s="13" t="s">
        <v>8</v>
      </c>
      <c r="B14" s="8">
        <f>278453.45+15614.87+4692.79</f>
        <v>298761.11</v>
      </c>
      <c r="C14" s="8"/>
      <c r="D14" s="10">
        <f>4908.33+25.61+67497.98+1713.64+736.25</f>
        <v>74881.81</v>
      </c>
      <c r="E14" s="10"/>
      <c r="F14" s="8">
        <f>B14+D14</f>
        <v>373642.92</v>
      </c>
      <c r="G14" s="10"/>
      <c r="H14" s="10"/>
      <c r="I14" s="8">
        <v>65090.51</v>
      </c>
      <c r="J14" s="10"/>
      <c r="K14" s="8">
        <f>I14</f>
        <v>65090.51</v>
      </c>
      <c r="L14" s="8">
        <f>F14+K14</f>
        <v>438733.43</v>
      </c>
    </row>
    <row r="15" spans="1:12" ht="12.75">
      <c r="A15" s="15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ht="12.75">
      <c r="A16" s="13" t="s">
        <v>7</v>
      </c>
      <c r="B16" s="9">
        <f>49031+6839+2611</f>
        <v>58481</v>
      </c>
      <c r="C16" s="9"/>
      <c r="D16" s="9">
        <f>2127+31006+263+1332+290+455</f>
        <v>35473</v>
      </c>
      <c r="E16" s="10"/>
      <c r="F16" s="9">
        <f>B16+D16</f>
        <v>93954</v>
      </c>
      <c r="G16" s="10"/>
      <c r="H16" s="10"/>
      <c r="I16" s="9">
        <v>1</v>
      </c>
      <c r="J16" s="9"/>
      <c r="K16" s="9">
        <f>I16</f>
        <v>1</v>
      </c>
      <c r="L16" s="9">
        <f>F16+K16</f>
        <v>93955</v>
      </c>
    </row>
    <row r="17" spans="1:12" ht="12.75">
      <c r="A17" s="13" t="s">
        <v>8</v>
      </c>
      <c r="B17" s="8">
        <f>102476.16+14293.71+5457.06</f>
        <v>122226.93</v>
      </c>
      <c r="C17" s="8"/>
      <c r="D17" s="10">
        <f>4445.48+64803.41+549.68+2783.92+606.11+950.96</f>
        <v>74139.56</v>
      </c>
      <c r="E17" s="10"/>
      <c r="F17" s="8">
        <f>B17+D17</f>
        <v>196366.49</v>
      </c>
      <c r="G17" s="10"/>
      <c r="H17" s="10"/>
      <c r="I17" s="8">
        <v>2.4</v>
      </c>
      <c r="J17" s="10"/>
      <c r="K17" s="8">
        <f>I17</f>
        <v>2.4</v>
      </c>
      <c r="L17" s="8">
        <f>F17+K17</f>
        <v>196368.88999999998</v>
      </c>
    </row>
    <row r="18" spans="1:12" ht="12.75">
      <c r="A18" s="15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ht="12.75">
      <c r="A19" s="13" t="s">
        <v>7</v>
      </c>
      <c r="B19" s="9">
        <f>100981+7089+2322</f>
        <v>110392</v>
      </c>
      <c r="C19" s="9"/>
      <c r="D19" s="10">
        <f>1787+34476+326+285</f>
        <v>36874</v>
      </c>
      <c r="E19" s="10"/>
      <c r="F19" s="9">
        <f>B19+D19</f>
        <v>147266</v>
      </c>
      <c r="G19" s="10"/>
      <c r="H19" s="10"/>
      <c r="I19" s="9">
        <v>51334</v>
      </c>
      <c r="J19" s="9"/>
      <c r="K19" s="9">
        <f>I19</f>
        <v>51334</v>
      </c>
      <c r="L19" s="9">
        <f>F19+K19</f>
        <v>198600</v>
      </c>
    </row>
    <row r="20" spans="1:12" ht="12.75">
      <c r="A20" s="13" t="s">
        <v>8</v>
      </c>
      <c r="B20" s="14">
        <f>220862.15+15504.81+5078.6</f>
        <v>241445.56</v>
      </c>
      <c r="C20" s="8"/>
      <c r="D20" s="10">
        <f>3908.47+75404.71+713.02+623.35</f>
        <v>80649.55000000002</v>
      </c>
      <c r="E20" s="10"/>
      <c r="F20" s="8">
        <f>B20+D20</f>
        <v>322095.11</v>
      </c>
      <c r="G20" s="10"/>
      <c r="H20" s="10"/>
      <c r="I20" s="8">
        <v>133427.13</v>
      </c>
      <c r="J20" s="10"/>
      <c r="K20" s="8">
        <f>I20</f>
        <v>133427.13</v>
      </c>
      <c r="L20" s="8">
        <f>F20+K20</f>
        <v>455522.24</v>
      </c>
    </row>
    <row r="21" spans="1:12" ht="12.75">
      <c r="A21" s="15" t="s">
        <v>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2" spans="1:12" ht="12.75">
      <c r="A22" s="13" t="s">
        <v>7</v>
      </c>
      <c r="B22" s="9">
        <f>32172+6674+1279</f>
        <v>40125</v>
      </c>
      <c r="C22" s="9"/>
      <c r="D22" s="10">
        <f>1466+38217+3320+1327+281</f>
        <v>44611</v>
      </c>
      <c r="E22" s="10"/>
      <c r="F22" s="9">
        <f>B22+D22</f>
        <v>84736</v>
      </c>
      <c r="G22" s="10"/>
      <c r="H22" s="10"/>
      <c r="I22" s="9">
        <v>1</v>
      </c>
      <c r="J22" s="9"/>
      <c r="K22" s="9">
        <f>I22</f>
        <v>1</v>
      </c>
      <c r="L22" s="9">
        <f>F22+K22</f>
        <v>84737</v>
      </c>
    </row>
    <row r="23" spans="1:12" ht="12.75">
      <c r="A23" s="13" t="s">
        <v>8</v>
      </c>
      <c r="B23" s="8">
        <f>71617.88+14856.94+2847.17</f>
        <v>89321.99</v>
      </c>
      <c r="C23" s="8"/>
      <c r="D23" s="10">
        <f>3263.46+85074.61+7390.64+2954.02+625.53</f>
        <v>99308.26000000001</v>
      </c>
      <c r="E23" s="10"/>
      <c r="F23" s="8">
        <f>B23+D23</f>
        <v>188630.25</v>
      </c>
      <c r="G23" s="10"/>
      <c r="H23" s="10"/>
      <c r="I23" s="8">
        <v>2.55</v>
      </c>
      <c r="J23" s="10"/>
      <c r="K23" s="8">
        <f>I23</f>
        <v>2.55</v>
      </c>
      <c r="L23" s="8">
        <f>F23+K23</f>
        <v>188632.8</v>
      </c>
    </row>
    <row r="24" spans="1:12" ht="12.75">
      <c r="A24" s="15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</row>
    <row r="25" spans="1:12" ht="12.75">
      <c r="A25" s="13" t="s">
        <v>7</v>
      </c>
      <c r="B25" s="9">
        <f>110244+6616+1505+93627+1550</f>
        <v>213542</v>
      </c>
      <c r="C25" s="9"/>
      <c r="D25" s="10">
        <f>1572+1+41951+176+285</f>
        <v>43985</v>
      </c>
      <c r="E25" s="10"/>
      <c r="F25" s="9">
        <f>B25+D25</f>
        <v>257527</v>
      </c>
      <c r="G25" s="10"/>
      <c r="H25" s="10"/>
      <c r="I25" s="9">
        <v>21536</v>
      </c>
      <c r="J25" s="9"/>
      <c r="K25" s="9">
        <f>I25</f>
        <v>21536</v>
      </c>
      <c r="L25" s="9">
        <f>F25+K25</f>
        <v>279063</v>
      </c>
    </row>
    <row r="26" spans="1:12" ht="12.75">
      <c r="A26" s="13" t="s">
        <v>8</v>
      </c>
      <c r="B26" s="8">
        <f>279973.92+16801.89+3822.08+3936.35+242639.19</f>
        <v>547173.4299999999</v>
      </c>
      <c r="C26" s="8"/>
      <c r="D26" s="8">
        <f>3992.22+2.54+106538.09+446.97+723.78</f>
        <v>111703.59999999999</v>
      </c>
      <c r="E26" s="10"/>
      <c r="F26" s="8">
        <f>B26+D26</f>
        <v>658877.0299999999</v>
      </c>
      <c r="G26" s="10"/>
      <c r="H26" s="10"/>
      <c r="I26" s="8">
        <v>71006.28</v>
      </c>
      <c r="J26" s="10"/>
      <c r="K26" s="8">
        <f>I26</f>
        <v>71006.28</v>
      </c>
      <c r="L26" s="8">
        <f>F26+K26</f>
        <v>729883.3099999999</v>
      </c>
    </row>
    <row r="27" spans="1:12" ht="12.75">
      <c r="A27" s="15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ht="12.75">
      <c r="A28" s="13" t="s">
        <v>7</v>
      </c>
      <c r="B28" s="9">
        <f>97368+1606+7083+74610+2885</f>
        <v>183552</v>
      </c>
      <c r="C28" s="9"/>
      <c r="D28" s="10">
        <f>1413+3+51073+5790+589+290</f>
        <v>59158</v>
      </c>
      <c r="E28" s="10"/>
      <c r="F28" s="9">
        <f>B28+D28</f>
        <v>242710</v>
      </c>
      <c r="G28" s="10"/>
      <c r="H28" s="10"/>
      <c r="I28" s="9">
        <v>38420</v>
      </c>
      <c r="J28" s="9"/>
      <c r="K28" s="9">
        <f>I28</f>
        <v>38420</v>
      </c>
      <c r="L28" s="9">
        <f>F28+K28</f>
        <v>281130</v>
      </c>
    </row>
    <row r="29" spans="1:12" ht="12.75">
      <c r="A29" s="13" t="s">
        <v>8</v>
      </c>
      <c r="B29" s="8">
        <f>252717.92+4168.36+18383.87+198041.12+7488</f>
        <v>480799.27</v>
      </c>
      <c r="C29" s="8"/>
      <c r="D29" s="8">
        <f>3667.43+7.79+132559.6+15027.9+1528.75+752.7</f>
        <v>153544.17</v>
      </c>
      <c r="E29" s="10"/>
      <c r="F29" s="8">
        <f>B29+D29</f>
        <v>634343.4400000001</v>
      </c>
      <c r="G29" s="10"/>
      <c r="H29" s="10"/>
      <c r="I29" s="8">
        <v>125360.19</v>
      </c>
      <c r="J29" s="10"/>
      <c r="K29" s="8">
        <f>I29</f>
        <v>125360.19</v>
      </c>
      <c r="L29" s="8">
        <f>F29+K29</f>
        <v>759703.6300000001</v>
      </c>
    </row>
    <row r="30" spans="1:12" ht="12.75">
      <c r="A30" s="15" t="s">
        <v>17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</row>
    <row r="31" spans="1:12" ht="12.75">
      <c r="A31" s="13" t="s">
        <v>7</v>
      </c>
      <c r="B31" s="9">
        <f>139930+1599+6654+3758+872</f>
        <v>152813</v>
      </c>
      <c r="C31" s="9"/>
      <c r="D31" s="10">
        <f>1629+7+38992+6426+2387+302</f>
        <v>49743</v>
      </c>
      <c r="E31" s="10"/>
      <c r="F31" s="9">
        <f>B31+D31</f>
        <v>202556</v>
      </c>
      <c r="G31" s="10"/>
      <c r="H31" s="10"/>
      <c r="I31" s="9">
        <v>0</v>
      </c>
      <c r="J31" s="9"/>
      <c r="K31" s="9">
        <f>I31</f>
        <v>0</v>
      </c>
      <c r="L31" s="9">
        <f>F31+K31</f>
        <v>202556</v>
      </c>
    </row>
    <row r="32" spans="1:12" ht="12.75">
      <c r="A32" s="13" t="s">
        <v>8</v>
      </c>
      <c r="B32" s="8">
        <f>343531.7+3925.59+16335.74+9382.39+2140.78</f>
        <v>375316.20000000007</v>
      </c>
      <c r="C32" s="8"/>
      <c r="D32" s="10">
        <f>3999.23+17.18+95726.36+15776+5860.15+741.42</f>
        <v>122120.34</v>
      </c>
      <c r="E32" s="10"/>
      <c r="F32" s="8">
        <f>B32+D32</f>
        <v>497436.54000000004</v>
      </c>
      <c r="G32" s="10"/>
      <c r="H32" s="10"/>
      <c r="I32" s="8">
        <v>0</v>
      </c>
      <c r="J32" s="10"/>
      <c r="K32" s="8">
        <f>I32</f>
        <v>0</v>
      </c>
      <c r="L32" s="8">
        <f>F32+K32</f>
        <v>497436.54000000004</v>
      </c>
    </row>
    <row r="33" spans="1:12" ht="12.75">
      <c r="A33" s="15" t="s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</row>
    <row r="34" spans="1:12" ht="12.75">
      <c r="A34" s="3" t="s">
        <v>7</v>
      </c>
      <c r="B34" s="5">
        <f>196877+1862+7462+160623+146</f>
        <v>366970</v>
      </c>
      <c r="C34" s="5"/>
      <c r="D34" s="10">
        <f>1569+3+35152+6033+3197+299</f>
        <v>46253</v>
      </c>
      <c r="E34" s="2"/>
      <c r="F34" s="9">
        <f>B34+C34+D34</f>
        <v>413223</v>
      </c>
      <c r="G34" s="2"/>
      <c r="H34" s="2"/>
      <c r="I34" s="9">
        <v>21020</v>
      </c>
      <c r="J34" s="5"/>
      <c r="K34" s="9">
        <f>I34</f>
        <v>21020</v>
      </c>
      <c r="L34" s="5">
        <f>F34+K34</f>
        <v>434243</v>
      </c>
    </row>
    <row r="35" spans="1:12" ht="12.75">
      <c r="A35" s="3" t="s">
        <v>8</v>
      </c>
      <c r="B35" s="4">
        <f>469361.97+4439.08+17789.68+388219.14+348.06</f>
        <v>880157.93</v>
      </c>
      <c r="C35" s="4"/>
      <c r="D35" s="10">
        <f>3740.55+7.15+83803.66+14382.89+7621.76+712.83</f>
        <v>110268.84</v>
      </c>
      <c r="E35" s="2"/>
      <c r="F35" s="8">
        <f>B35+C35+D35</f>
        <v>990426.77</v>
      </c>
      <c r="G35" s="2"/>
      <c r="H35" s="2"/>
      <c r="I35" s="8">
        <v>55315.75</v>
      </c>
      <c r="J35" s="2"/>
      <c r="K35" s="8">
        <f>I35</f>
        <v>55315.75</v>
      </c>
      <c r="L35" s="4">
        <f>F35+K35</f>
        <v>1045742.52</v>
      </c>
    </row>
    <row r="36" spans="1:12" ht="12.75">
      <c r="A36" s="26" t="s">
        <v>19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 ht="12.75">
      <c r="A37" s="3" t="s">
        <v>7</v>
      </c>
      <c r="B37" s="5">
        <f>143122+2104+8782+1390</f>
        <v>155398</v>
      </c>
      <c r="C37" s="5"/>
      <c r="D37" s="10">
        <f>1590+4+44525+4020+56+321</f>
        <v>50516</v>
      </c>
      <c r="E37" s="2"/>
      <c r="F37" s="9">
        <f>B37+C37+D37</f>
        <v>205914</v>
      </c>
      <c r="G37" s="2"/>
      <c r="H37" s="2"/>
      <c r="I37" s="9">
        <v>9.992</v>
      </c>
      <c r="J37" s="5"/>
      <c r="K37" s="9">
        <f>I37</f>
        <v>9.992</v>
      </c>
      <c r="L37" s="5">
        <f>F37+K37</f>
        <v>205923.992</v>
      </c>
    </row>
    <row r="38" spans="1:12" ht="12.75">
      <c r="A38" s="3" t="s">
        <v>8</v>
      </c>
      <c r="B38" s="4">
        <f>339821.54+4995.62+20851.53+3300.34</f>
        <v>368969.02999999997</v>
      </c>
      <c r="C38" s="4"/>
      <c r="D38" s="10">
        <f>3775.21+9.5+105717.88+9544.88+132.96+762.16</f>
        <v>119942.59000000003</v>
      </c>
      <c r="E38" s="2"/>
      <c r="F38" s="8">
        <f>B38+C38+D38</f>
        <v>488911.62</v>
      </c>
      <c r="G38" s="2"/>
      <c r="H38" s="2"/>
      <c r="I38" s="8">
        <v>37829.54</v>
      </c>
      <c r="J38" s="2"/>
      <c r="K38" s="8">
        <f>I38</f>
        <v>37829.54</v>
      </c>
      <c r="L38" s="8">
        <f>F38+K38</f>
        <v>526741.16</v>
      </c>
    </row>
    <row r="39" spans="1:12" ht="12.75">
      <c r="A39" s="26" t="s">
        <v>20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</row>
    <row r="40" spans="1:12" ht="12.75">
      <c r="A40" s="3" t="s">
        <v>7</v>
      </c>
      <c r="B40" s="5">
        <f>161017+2304+7647+8546</f>
        <v>179514</v>
      </c>
      <c r="C40" s="5"/>
      <c r="D40" s="10">
        <f>1626+4+38279+8869+288</f>
        <v>49066</v>
      </c>
      <c r="E40" s="2"/>
      <c r="F40" s="9">
        <f>B40+C40+D40</f>
        <v>228580</v>
      </c>
      <c r="G40" s="2"/>
      <c r="H40" s="2"/>
      <c r="I40" s="7">
        <v>43166</v>
      </c>
      <c r="J40" s="5"/>
      <c r="K40" s="7">
        <f>I40</f>
        <v>43166</v>
      </c>
      <c r="L40" s="5">
        <f>F40+K40</f>
        <v>271746</v>
      </c>
    </row>
    <row r="41" spans="1:12" ht="12.75">
      <c r="A41" s="3" t="s">
        <v>8</v>
      </c>
      <c r="B41" s="4">
        <f>366542.42+5244.88+17407.78+19454.29</f>
        <v>408649.36999999994</v>
      </c>
      <c r="C41" s="4"/>
      <c r="D41" s="10">
        <f>3701.46+9.11+87139.11+20189.58+655.61</f>
        <v>111694.87000000001</v>
      </c>
      <c r="E41" s="2"/>
      <c r="F41" s="8">
        <f>B41+C41+D41</f>
        <v>520344.23999999993</v>
      </c>
      <c r="G41" s="2"/>
      <c r="H41" s="2"/>
      <c r="I41" s="8">
        <v>114215.06</v>
      </c>
      <c r="J41" s="2"/>
      <c r="K41" s="8">
        <f>I41</f>
        <v>114215.06</v>
      </c>
      <c r="L41" s="8">
        <f>F41+K41</f>
        <v>634559.2999999999</v>
      </c>
    </row>
    <row r="42" spans="1:12" ht="12.75">
      <c r="A42" s="19" t="s">
        <v>22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3" t="s">
        <v>7</v>
      </c>
      <c r="B43" s="23"/>
      <c r="C43" s="24"/>
      <c r="D43" s="24"/>
      <c r="E43" s="24"/>
      <c r="F43" s="24"/>
      <c r="G43" s="24"/>
      <c r="H43" s="24"/>
      <c r="I43" s="24"/>
      <c r="J43" s="24"/>
      <c r="K43" s="25"/>
      <c r="L43" s="5">
        <f>L40+L37+L34+L31+L28+L25+L22+L19+L16+L13+L10+L7</f>
        <v>2470297.992</v>
      </c>
    </row>
    <row r="44" spans="1:12" ht="12.75">
      <c r="A44" s="3" t="s">
        <v>8</v>
      </c>
      <c r="B44" s="23"/>
      <c r="C44" s="24"/>
      <c r="D44" s="24"/>
      <c r="E44" s="24"/>
      <c r="F44" s="24"/>
      <c r="G44" s="24"/>
      <c r="H44" s="24"/>
      <c r="I44" s="24"/>
      <c r="J44" s="24"/>
      <c r="K44" s="25"/>
      <c r="L44" s="6">
        <f>L41+L38+L35+L32+L29+L26+L23+L20+L17+L14+L11+L8</f>
        <v>5930254.24</v>
      </c>
    </row>
    <row r="50" spans="6:11" ht="12.75">
      <c r="F50" s="12"/>
      <c r="K50" s="11"/>
    </row>
  </sheetData>
  <sheetProtection/>
  <mergeCells count="23">
    <mergeCell ref="B44:K44"/>
    <mergeCell ref="A27:L27"/>
    <mergeCell ref="A30:L30"/>
    <mergeCell ref="A33:L33"/>
    <mergeCell ref="A36:L36"/>
    <mergeCell ref="A39:L39"/>
    <mergeCell ref="A42:L42"/>
    <mergeCell ref="B43:K43"/>
    <mergeCell ref="M3:M5"/>
    <mergeCell ref="A9:L9"/>
    <mergeCell ref="A12:L12"/>
    <mergeCell ref="B4:F4"/>
    <mergeCell ref="B3:F3"/>
    <mergeCell ref="A1:L1"/>
    <mergeCell ref="G3:K3"/>
    <mergeCell ref="G4:K4"/>
    <mergeCell ref="L3:L5"/>
    <mergeCell ref="A15:L15"/>
    <mergeCell ref="A18:L18"/>
    <mergeCell ref="A21:L21"/>
    <mergeCell ref="A24:L24"/>
    <mergeCell ref="A3:A5"/>
    <mergeCell ref="A6:L6"/>
  </mergeCells>
  <printOptions/>
  <pageMargins left="0.23" right="0.16" top="0.31" bottom="0.26" header="0.32" footer="0.16"/>
  <pageSetup horizontalDpi="600" verticalDpi="600" orientation="landscape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2016-07-15T08:25:30Z</cp:lastPrinted>
  <dcterms:created xsi:type="dcterms:W3CDTF">2011-08-02T07:09:40Z</dcterms:created>
  <dcterms:modified xsi:type="dcterms:W3CDTF">2017-03-24T12:50:13Z</dcterms:modified>
  <cp:category/>
  <cp:version/>
  <cp:contentType/>
  <cp:contentStatus/>
</cp:coreProperties>
</file>